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5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<sst xmlns="http://schemas.openxmlformats.org/spreadsheetml/2006/main" count="85" uniqueCount="62">
  <si>
    <t>İŞVEREN</t>
  </si>
  <si>
    <t>İŞÇİ</t>
  </si>
  <si>
    <t>İŞ KAZASI VE MES HAS.</t>
  </si>
  <si>
    <t>Tehlike Derecesi</t>
  </si>
  <si>
    <t>TOPLAM</t>
  </si>
  <si>
    <t>İŞSİZLİK</t>
  </si>
  <si>
    <t>VERGİ MATRAHI</t>
  </si>
  <si>
    <t>TAHAKKUK EDEN VERGİ</t>
  </si>
  <si>
    <t>ASGARİ GEÇİM İNDİRİMİ</t>
  </si>
  <si>
    <t>ÇALIŞILAN GÜN</t>
  </si>
  <si>
    <t>KESİLECEK GELİR VERGİSİ</t>
  </si>
  <si>
    <t>SİGORTA KESİNTİSİ</t>
  </si>
  <si>
    <t>SSK İŞVEREN</t>
  </si>
  <si>
    <t>İŞSİZLİK İŞVEREN</t>
  </si>
  <si>
    <t>DAMGA VERGİSİ</t>
  </si>
  <si>
    <t>KESİNTİLER TOPLAMI</t>
  </si>
  <si>
    <t>NET ÜCRET</t>
  </si>
  <si>
    <t>KENDİSİ ÇALIŞIYOR</t>
  </si>
  <si>
    <t>ÇALIŞMAYAN EŞ</t>
  </si>
  <si>
    <t>BAKILAN ÇOCUK SAYISI</t>
  </si>
  <si>
    <t>Alınan Brüt Ücret</t>
  </si>
  <si>
    <t>Gelir vergisi</t>
  </si>
  <si>
    <t>Damga vergisi</t>
  </si>
  <si>
    <t>AYLIK ESAS ÜCRET</t>
  </si>
  <si>
    <t>ÖDENECEK NET ÜCRET</t>
  </si>
  <si>
    <t>ÖDENECEK GELİR VERGİSİ</t>
  </si>
  <si>
    <t>ÖDENECEK DAMGA VERGİSİ</t>
  </si>
  <si>
    <t>ÖDENECEK SSK PRİMİ</t>
  </si>
  <si>
    <t>ÖDENECEK İŞSİZLİK</t>
  </si>
  <si>
    <t>TOP.İŞÇİ</t>
  </si>
  <si>
    <t>TOPLAM =</t>
  </si>
  <si>
    <t>İŞVERENE MALİYET</t>
  </si>
  <si>
    <t>SSK</t>
  </si>
  <si>
    <t>DAMGA</t>
  </si>
  <si>
    <t>GV</t>
  </si>
  <si>
    <t>1.</t>
  </si>
  <si>
    <t>&lt;</t>
  </si>
  <si>
    <t>K</t>
  </si>
  <si>
    <t>≤</t>
  </si>
  <si>
    <t>2.</t>
  </si>
  <si>
    <t>3.</t>
  </si>
  <si>
    <t>4.</t>
  </si>
  <si>
    <t>GEÇMİŞ AYLAR GELİR VERGİSİ MATRAHI</t>
  </si>
  <si>
    <t>A.G.İ</t>
  </si>
  <si>
    <t>ÜCRETLİ GELİR VERGİSİ DİLİMLERİ</t>
  </si>
  <si>
    <r>
      <t>A.G.İ ASGARİ (</t>
    </r>
    <r>
      <rPr>
        <sz val="8"/>
        <rFont val="Arial"/>
        <family val="2"/>
      </rPr>
      <t>Senelik</t>
    </r>
    <r>
      <rPr>
        <sz val="10"/>
        <rFont val="Arial"/>
        <family val="0"/>
      </rPr>
      <t>)</t>
    </r>
  </si>
  <si>
    <t>NOT:</t>
  </si>
  <si>
    <t>Firmanın tehlike derecesini girmeyi unutmayınız.</t>
  </si>
  <si>
    <t>Korumasız altı çizgili yerleri senelik güncelleyiniz.Korumalı yerleri değiştirmenize gerek yoktur.</t>
  </si>
  <si>
    <t>Geçmiş yıl vergi matrahını gelir vergisi dilimini belirlemek için yazmayı unutmayınız.</t>
  </si>
  <si>
    <t>A.G.İ ASGARİ Seneliktir ve asgari ücretten farklıdır bu açıdan.Senelik güncelleyiniz.</t>
  </si>
  <si>
    <t>18-29 yaş vb indirimlerinide en sağdaki yüzde kaç indirim varsa yazınız.</t>
  </si>
  <si>
    <t>Yeni uygulamalar göre işveren 5 işveren indirimini yazınız.</t>
  </si>
  <si>
    <t>www.alierbir.com</t>
  </si>
  <si>
    <t>GENEL SAĞLIK</t>
  </si>
  <si>
    <t>MALÜLLÜK,YAŞLILIK,ÖLÜM</t>
  </si>
  <si>
    <t>TEŞVİK VARSA 5 YAZ (5510)</t>
  </si>
  <si>
    <t>İŞV.TEŞVİK</t>
  </si>
  <si>
    <t>İŞVEREN TEŞVİK</t>
  </si>
  <si>
    <t>İŞVEREN İŞSİZLİK</t>
  </si>
  <si>
    <t>TEŞVİK</t>
  </si>
  <si>
    <t>NET TOPLAM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</si>
</sst>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 horizontal="center"/>
      <protection/>
    </xf>
    <xf numFmtId="4" fontId="0" fillId="0" borderId="13" xfId="0" applyNumberForma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10" fontId="0" fillId="0" borderId="13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4" fillId="0" borderId="13" xfId="0" applyNumberFormat="1" applyFon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4" fontId="0" fillId="0" borderId="17" xfId="0" applyNumberFormat="1" applyBorder="1" applyAlignment="1" applyProtection="1">
      <alignment horizontal="center"/>
      <protection/>
    </xf>
    <xf numFmtId="4" fontId="0" fillId="0" borderId="14" xfId="0" applyNumberFormat="1" applyBorder="1" applyAlignment="1" applyProtection="1">
      <alignment horizontal="center"/>
      <protection/>
    </xf>
    <xf numFmtId="4" fontId="0" fillId="0" borderId="15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" fontId="0" fillId="0" borderId="14" xfId="0" applyNumberForma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 locked="0"/>
    </xf>
    <xf numFmtId="10" fontId="4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/>
      <protection/>
    </xf>
    <xf numFmtId="4" fontId="0" fillId="0" borderId="16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4" fontId="0" fillId="0" borderId="15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4" fontId="0" fillId="0" borderId="13" xfId="0" applyNumberForma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4" fontId="0" fillId="0" borderId="17" xfId="0" applyNumberFormat="1" applyBorder="1" applyAlignment="1" applyProtection="1">
      <alignment horizontal="center"/>
      <protection/>
    </xf>
    <xf numFmtId="4" fontId="0" fillId="0" borderId="20" xfId="0" applyNumberForma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0" fillId="0" borderId="13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4" fontId="6" fillId="22" borderId="17" xfId="0" applyNumberFormat="1" applyFont="1" applyFill="1" applyBorder="1" applyAlignment="1" applyProtection="1">
      <alignment horizontal="center"/>
      <protection locked="0"/>
    </xf>
    <xf numFmtId="4" fontId="6" fillId="22" borderId="2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B1" sqref="B1:N1"/>
    </sheetView>
  </sheetViews>
  <sheetFormatPr defaultColWidth="9.140625" defaultRowHeight="12.75"/>
  <cols>
    <col min="1" max="1" width="4.28125" style="2" customWidth="1"/>
    <col min="2" max="16384" width="9.140625" style="2" customWidth="1"/>
  </cols>
  <sheetData>
    <row r="1" spans="2:15" ht="12.7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"/>
    </row>
    <row r="2" spans="2:15" ht="12.75">
      <c r="B2" s="4"/>
      <c r="C2" s="57" t="s">
        <v>2</v>
      </c>
      <c r="D2" s="57"/>
      <c r="E2" s="57" t="s">
        <v>54</v>
      </c>
      <c r="F2" s="57"/>
      <c r="G2" s="68" t="s">
        <v>55</v>
      </c>
      <c r="H2" s="69"/>
      <c r="I2" s="81" t="s">
        <v>56</v>
      </c>
      <c r="J2" s="82"/>
      <c r="K2" s="57" t="s">
        <v>4</v>
      </c>
      <c r="L2" s="57"/>
      <c r="M2" s="57" t="s">
        <v>5</v>
      </c>
      <c r="N2" s="57"/>
      <c r="O2" s="17"/>
    </row>
    <row r="3" spans="2:15" ht="12.75">
      <c r="B3" s="11" t="s">
        <v>0</v>
      </c>
      <c r="C3" s="72">
        <f>((D9/2)+0.5)</f>
        <v>2</v>
      </c>
      <c r="D3" s="72"/>
      <c r="E3" s="72">
        <v>7.5</v>
      </c>
      <c r="F3" s="72"/>
      <c r="G3" s="74">
        <f>(11-I3)</f>
        <v>6</v>
      </c>
      <c r="H3" s="75"/>
      <c r="I3" s="83">
        <v>5</v>
      </c>
      <c r="J3" s="84"/>
      <c r="K3" s="72">
        <f>(C3+E3+G3)</f>
        <v>15.5</v>
      </c>
      <c r="L3" s="72"/>
      <c r="M3" s="72">
        <v>2</v>
      </c>
      <c r="N3" s="72"/>
      <c r="O3" s="9"/>
    </row>
    <row r="4" spans="2:15" ht="12.75">
      <c r="B4" s="12" t="s">
        <v>1</v>
      </c>
      <c r="C4" s="72">
        <v>0</v>
      </c>
      <c r="D4" s="72"/>
      <c r="E4" s="72">
        <v>5</v>
      </c>
      <c r="F4" s="72"/>
      <c r="G4" s="74">
        <v>9</v>
      </c>
      <c r="H4" s="75"/>
      <c r="I4" s="74"/>
      <c r="J4" s="75"/>
      <c r="K4" s="72">
        <f>(C4+E4+G4)</f>
        <v>14</v>
      </c>
      <c r="L4" s="72"/>
      <c r="M4" s="72">
        <v>1</v>
      </c>
      <c r="N4" s="72"/>
      <c r="O4" s="9"/>
    </row>
    <row r="5" spans="2:15" ht="12.75">
      <c r="B5" s="1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2.75">
      <c r="B6" s="11" t="s">
        <v>4</v>
      </c>
      <c r="C6" s="72">
        <f>(C3+C4)</f>
        <v>2</v>
      </c>
      <c r="D6" s="50"/>
      <c r="E6" s="72">
        <f>(E3+E4)</f>
        <v>12.5</v>
      </c>
      <c r="F6" s="50"/>
      <c r="G6" s="72">
        <f>(G3+G4)</f>
        <v>15</v>
      </c>
      <c r="H6" s="50"/>
      <c r="I6" s="72">
        <f>(I3+I4)</f>
        <v>5</v>
      </c>
      <c r="J6" s="50"/>
      <c r="K6" s="72">
        <f>(K3+K4)</f>
        <v>29.5</v>
      </c>
      <c r="L6" s="50"/>
      <c r="M6" s="72">
        <f>(M3+M4)</f>
        <v>3</v>
      </c>
      <c r="N6" s="50"/>
      <c r="O6" s="9"/>
    </row>
    <row r="8" spans="2:14" ht="12.75">
      <c r="B8" s="50" t="s">
        <v>42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4">
        <v>0</v>
      </c>
      <c r="N8" s="54"/>
    </row>
    <row r="9" spans="2:14" ht="12.75">
      <c r="B9" s="12" t="s">
        <v>3</v>
      </c>
      <c r="C9" s="11"/>
      <c r="D9" s="32">
        <v>3</v>
      </c>
      <c r="E9" s="50" t="s">
        <v>45</v>
      </c>
      <c r="F9" s="50"/>
      <c r="G9" s="22">
        <v>1050.61</v>
      </c>
      <c r="H9" s="50" t="s">
        <v>17</v>
      </c>
      <c r="I9" s="50"/>
      <c r="J9" s="50"/>
      <c r="K9" s="15">
        <v>1</v>
      </c>
      <c r="L9" s="13">
        <f>IF(K9=0,(0),1/2)</f>
        <v>0.5</v>
      </c>
      <c r="M9" s="10" t="s">
        <v>21</v>
      </c>
      <c r="N9" s="11">
        <f>IF((M8+D11)&lt;(J35+0.00001),(L35),IF((M8+D11)&lt;(J36+0.00001),(L36),IF((M8+D11)&lt;(J37+0.0001),(L37),IF((M8+D11)&gt;J37,(L38)))))</f>
        <v>0.15</v>
      </c>
    </row>
    <row r="10" spans="2:14" ht="12.75">
      <c r="B10" s="5"/>
      <c r="C10" s="6"/>
      <c r="D10" s="6"/>
      <c r="E10" s="44"/>
      <c r="F10" s="44"/>
      <c r="G10" s="8"/>
      <c r="H10" s="50" t="s">
        <v>18</v>
      </c>
      <c r="I10" s="50"/>
      <c r="J10" s="50"/>
      <c r="K10" s="15">
        <v>0</v>
      </c>
      <c r="L10" s="13">
        <f>IF(K10=0,(0),10/100)</f>
        <v>0</v>
      </c>
      <c r="M10" s="10" t="s">
        <v>22</v>
      </c>
      <c r="N10" s="31">
        <v>0.00759</v>
      </c>
    </row>
    <row r="11" spans="2:14" ht="12.75">
      <c r="B11" s="50" t="s">
        <v>20</v>
      </c>
      <c r="C11" s="50"/>
      <c r="D11" s="16">
        <v>1050.61</v>
      </c>
      <c r="E11" s="50" t="s">
        <v>9</v>
      </c>
      <c r="F11" s="50"/>
      <c r="G11" s="16">
        <v>30</v>
      </c>
      <c r="H11" s="50" t="s">
        <v>19</v>
      </c>
      <c r="I11" s="50"/>
      <c r="J11" s="50"/>
      <c r="K11" s="15">
        <v>0</v>
      </c>
      <c r="L11" s="13">
        <f>IF(K11=0,0,IF(K11=1,0.075,IF(K11=2,0.15,IF(K11=3,0.2,IF(K11=4,0.25,IF(K11&gt;4,0.25))))))</f>
        <v>0</v>
      </c>
      <c r="M11" s="10" t="s">
        <v>29</v>
      </c>
      <c r="N11" s="15">
        <v>1</v>
      </c>
    </row>
    <row r="13" spans="3:14" ht="12.75">
      <c r="C13" s="57" t="s">
        <v>2</v>
      </c>
      <c r="D13" s="57"/>
      <c r="E13" s="57" t="s">
        <v>54</v>
      </c>
      <c r="F13" s="57"/>
      <c r="G13" s="73" t="s">
        <v>55</v>
      </c>
      <c r="H13" s="73"/>
      <c r="I13" s="57" t="s">
        <v>60</v>
      </c>
      <c r="J13" s="57"/>
      <c r="K13" s="57" t="s">
        <v>4</v>
      </c>
      <c r="L13" s="57"/>
      <c r="M13" s="57" t="s">
        <v>5</v>
      </c>
      <c r="N13" s="57"/>
    </row>
    <row r="14" spans="2:14" ht="12.75">
      <c r="B14" s="11" t="s">
        <v>0</v>
      </c>
      <c r="C14" s="72">
        <f>(D$11*C3/100)*G11/30</f>
        <v>21.012199999999996</v>
      </c>
      <c r="D14" s="72"/>
      <c r="E14" s="72">
        <f>(D$11*E3/100)*G11/30</f>
        <v>78.79574999999998</v>
      </c>
      <c r="F14" s="72"/>
      <c r="G14" s="72">
        <f>(D$11*G3/100)*G11/30</f>
        <v>63.0366</v>
      </c>
      <c r="H14" s="72"/>
      <c r="I14" s="72">
        <f>(D$11*I3/100)*G11/30</f>
        <v>52.53049999999999</v>
      </c>
      <c r="J14" s="72"/>
      <c r="K14" s="72">
        <f>(D$11*K3/100)*G11/30</f>
        <v>162.84454999999997</v>
      </c>
      <c r="L14" s="72"/>
      <c r="M14" s="72">
        <f>(D11*M3/100)*G11/30</f>
        <v>21.012199999999996</v>
      </c>
      <c r="N14" s="72"/>
    </row>
    <row r="15" spans="2:14" ht="12.75">
      <c r="B15" s="11" t="s">
        <v>1</v>
      </c>
      <c r="C15" s="72">
        <f>(D$11*C4/100)*G11/30</f>
        <v>0</v>
      </c>
      <c r="D15" s="72"/>
      <c r="E15" s="72">
        <f>(D$11*E4/100)*G11/30</f>
        <v>52.53049999999999</v>
      </c>
      <c r="F15" s="72"/>
      <c r="G15" s="72">
        <f>(D$11*G4/100)*G11/30</f>
        <v>94.5549</v>
      </c>
      <c r="H15" s="72"/>
      <c r="I15" s="72"/>
      <c r="J15" s="72"/>
      <c r="K15" s="72">
        <f>(D$11*K4/100)*G11/30</f>
        <v>147.0854</v>
      </c>
      <c r="L15" s="72"/>
      <c r="M15" s="72">
        <f>(D11*M4/100)*G11/30</f>
        <v>10.506099999999998</v>
      </c>
      <c r="N15" s="72"/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5" ht="12.75">
      <c r="B18" s="70" t="s">
        <v>6</v>
      </c>
      <c r="C18" s="71"/>
      <c r="D18" s="71"/>
      <c r="E18" s="71"/>
      <c r="F18" s="45">
        <f>(D11*0.85*G11/30)</f>
        <v>893.0184999999999</v>
      </c>
      <c r="G18" s="65"/>
      <c r="H18" s="7"/>
      <c r="I18" s="57" t="s">
        <v>23</v>
      </c>
      <c r="J18" s="57"/>
      <c r="K18" s="9">
        <f>(D11*N11)*G11/30</f>
        <v>1050.61</v>
      </c>
      <c r="L18" s="33" t="s">
        <v>24</v>
      </c>
      <c r="M18" s="33"/>
      <c r="N18" s="9">
        <f>(F29*N11)</f>
        <v>829.8873451</v>
      </c>
      <c r="O18" s="3"/>
    </row>
    <row r="19" spans="2:15" ht="12.75">
      <c r="B19" s="43" t="s">
        <v>7</v>
      </c>
      <c r="C19" s="44"/>
      <c r="D19" s="44"/>
      <c r="E19" s="44"/>
      <c r="F19" s="66">
        <f>(F18*N9)</f>
        <v>133.95277499999997</v>
      </c>
      <c r="G19" s="67"/>
      <c r="H19" s="7"/>
      <c r="I19" s="39"/>
      <c r="J19" s="40"/>
      <c r="K19" s="7"/>
      <c r="L19" s="33" t="s">
        <v>25</v>
      </c>
      <c r="M19" s="33"/>
      <c r="N19" s="9">
        <f>(F21*N11)</f>
        <v>55.157024999999976</v>
      </c>
      <c r="O19" s="3"/>
    </row>
    <row r="20" spans="2:15" ht="12.75">
      <c r="B20" s="43" t="s">
        <v>8</v>
      </c>
      <c r="C20" s="44"/>
      <c r="D20" s="44"/>
      <c r="E20" s="44"/>
      <c r="F20" s="66">
        <f>IF((G$9*12)*(L9+L10+L11)*0.15/12&lt;F19,(G$9*12)*(L9+L10+L11)*0.15/12,F19)</f>
        <v>78.79575</v>
      </c>
      <c r="G20" s="67"/>
      <c r="H20" s="7"/>
      <c r="I20" s="57" t="s">
        <v>12</v>
      </c>
      <c r="J20" s="57"/>
      <c r="K20" s="9">
        <f>(F23*N11)</f>
        <v>162.84454999999997</v>
      </c>
      <c r="L20" s="33" t="s">
        <v>26</v>
      </c>
      <c r="M20" s="33"/>
      <c r="N20" s="9">
        <f>(F27*N11)</f>
        <v>7.974129899999999</v>
      </c>
      <c r="O20" s="3"/>
    </row>
    <row r="21" spans="2:15" ht="12.75">
      <c r="B21" s="43" t="s">
        <v>10</v>
      </c>
      <c r="C21" s="44"/>
      <c r="D21" s="44"/>
      <c r="E21" s="44"/>
      <c r="F21" s="66">
        <f>(F19-F20)</f>
        <v>55.157024999999976</v>
      </c>
      <c r="G21" s="67"/>
      <c r="H21" s="7"/>
      <c r="I21" s="39"/>
      <c r="J21" s="40"/>
      <c r="K21" s="7"/>
      <c r="L21" s="33" t="s">
        <v>27</v>
      </c>
      <c r="M21" s="33"/>
      <c r="N21" s="9">
        <f>((F22+F23)*N11)</f>
        <v>309.92994999999996</v>
      </c>
      <c r="O21" s="3"/>
    </row>
    <row r="22" spans="2:15" ht="12.75">
      <c r="B22" s="43" t="s">
        <v>11</v>
      </c>
      <c r="C22" s="44"/>
      <c r="D22" s="44"/>
      <c r="E22" s="44"/>
      <c r="F22" s="66">
        <f>(D11*K4/100)*G11/30</f>
        <v>147.0854</v>
      </c>
      <c r="G22" s="67"/>
      <c r="H22" s="7"/>
      <c r="I22" s="57" t="s">
        <v>59</v>
      </c>
      <c r="J22" s="57"/>
      <c r="K22" s="9">
        <f>(F26*N11)</f>
        <v>21.012199999999996</v>
      </c>
      <c r="L22" s="33" t="s">
        <v>28</v>
      </c>
      <c r="M22" s="33"/>
      <c r="N22" s="9">
        <f>((F26+F25)*N11)</f>
        <v>31.518299999999996</v>
      </c>
      <c r="O22" s="3"/>
    </row>
    <row r="23" spans="2:15" ht="12.75">
      <c r="B23" s="43" t="s">
        <v>12</v>
      </c>
      <c r="C23" s="44"/>
      <c r="D23" s="44"/>
      <c r="E23" s="44"/>
      <c r="F23" s="66">
        <f>(D11*K3/100)*G11/30</f>
        <v>162.84454999999997</v>
      </c>
      <c r="G23" s="67"/>
      <c r="H23" s="7"/>
      <c r="I23" s="39"/>
      <c r="J23" s="40"/>
      <c r="K23" s="7"/>
      <c r="L23" s="34"/>
      <c r="M23" s="35"/>
      <c r="N23" s="27"/>
      <c r="O23" s="3"/>
    </row>
    <row r="24" spans="2:15" ht="12.75">
      <c r="B24" s="43" t="s">
        <v>58</v>
      </c>
      <c r="C24" s="44"/>
      <c r="D24" s="44"/>
      <c r="E24" s="44"/>
      <c r="F24" s="66">
        <f>(D11*I3/100)*G11/30</f>
        <v>52.53049999999999</v>
      </c>
      <c r="G24" s="67"/>
      <c r="H24" s="7"/>
      <c r="I24" s="57" t="s">
        <v>57</v>
      </c>
      <c r="J24" s="57"/>
      <c r="K24" s="25">
        <f>(F24*N11)</f>
        <v>52.53049999999999</v>
      </c>
      <c r="L24" s="36" t="s">
        <v>60</v>
      </c>
      <c r="M24" s="36"/>
      <c r="N24" s="9">
        <f>$K$24</f>
        <v>52.53049999999999</v>
      </c>
      <c r="O24" s="3"/>
    </row>
    <row r="25" spans="2:15" ht="12.75">
      <c r="B25" s="43" t="s">
        <v>5</v>
      </c>
      <c r="C25" s="44"/>
      <c r="D25" s="44"/>
      <c r="E25" s="44"/>
      <c r="F25" s="66">
        <f>(D11*M4/100)*G11/30</f>
        <v>10.506099999999998</v>
      </c>
      <c r="G25" s="67"/>
      <c r="H25" s="7"/>
      <c r="I25" s="41"/>
      <c r="J25" s="42"/>
      <c r="K25" s="26"/>
      <c r="L25" s="37"/>
      <c r="M25" s="38"/>
      <c r="N25" s="8"/>
      <c r="O25" s="3"/>
    </row>
    <row r="26" spans="2:15" ht="12.75">
      <c r="B26" s="43" t="s">
        <v>13</v>
      </c>
      <c r="C26" s="44"/>
      <c r="D26" s="44"/>
      <c r="E26" s="44"/>
      <c r="F26" s="66">
        <f>(D11*M3/100)*G11/30</f>
        <v>21.012199999999996</v>
      </c>
      <c r="G26" s="67"/>
      <c r="H26" s="7"/>
      <c r="I26" s="39"/>
      <c r="J26" s="40"/>
      <c r="K26" s="7"/>
      <c r="L26" s="37"/>
      <c r="M26" s="38"/>
      <c r="N26" s="8"/>
      <c r="O26" s="3"/>
    </row>
    <row r="27" spans="2:15" ht="12.75">
      <c r="B27" s="43" t="s">
        <v>14</v>
      </c>
      <c r="C27" s="44"/>
      <c r="D27" s="44"/>
      <c r="E27" s="44"/>
      <c r="F27" s="66">
        <f>(D11*N10)*G11/30</f>
        <v>7.974129899999999</v>
      </c>
      <c r="G27" s="67"/>
      <c r="H27" s="7"/>
      <c r="I27" s="58"/>
      <c r="J27" s="59"/>
      <c r="K27" s="29"/>
      <c r="L27" s="55"/>
      <c r="M27" s="56"/>
      <c r="N27" s="23"/>
      <c r="O27" s="3"/>
    </row>
    <row r="28" spans="2:15" ht="12.75">
      <c r="B28" s="43" t="s">
        <v>15</v>
      </c>
      <c r="C28" s="44"/>
      <c r="D28" s="44"/>
      <c r="E28" s="44"/>
      <c r="F28" s="66">
        <f>(F27+F25+F22)</f>
        <v>165.56562989999998</v>
      </c>
      <c r="G28" s="67"/>
      <c r="H28" s="7"/>
      <c r="I28" s="57" t="s">
        <v>30</v>
      </c>
      <c r="J28" s="57"/>
      <c r="K28" s="9">
        <f>(K18+K20+K22+K24)</f>
        <v>1286.99725</v>
      </c>
      <c r="L28" s="57" t="s">
        <v>30</v>
      </c>
      <c r="M28" s="57"/>
      <c r="N28" s="9">
        <f>(N18+N19+N20+N21+N22+N24)</f>
        <v>1286.99725</v>
      </c>
      <c r="O28" s="3"/>
    </row>
    <row r="29" spans="2:15" ht="12.75">
      <c r="B29" s="62" t="s">
        <v>16</v>
      </c>
      <c r="C29" s="63"/>
      <c r="D29" s="63"/>
      <c r="E29" s="63"/>
      <c r="F29" s="60">
        <f>((D11*G11)/30-F28-F21)</f>
        <v>829.8873451</v>
      </c>
      <c r="G29" s="61"/>
      <c r="H29" s="7"/>
      <c r="I29" s="28"/>
      <c r="J29" s="28"/>
      <c r="K29" s="7"/>
      <c r="L29" s="28"/>
      <c r="M29" s="28"/>
      <c r="N29" s="7"/>
      <c r="O29" s="3"/>
    </row>
    <row r="30" spans="8:13" ht="12.75">
      <c r="H30" s="3"/>
      <c r="I30" s="3"/>
      <c r="J30" s="3"/>
      <c r="K30" s="3"/>
      <c r="L30" s="3"/>
      <c r="M30" s="3"/>
    </row>
    <row r="31" spans="3:14" ht="12.75">
      <c r="C31" s="4"/>
      <c r="D31" s="18"/>
      <c r="E31" s="18"/>
      <c r="F31" s="18"/>
      <c r="G31" s="19"/>
      <c r="H31" s="17" t="s">
        <v>32</v>
      </c>
      <c r="I31" s="17" t="s">
        <v>5</v>
      </c>
      <c r="J31" s="17" t="s">
        <v>33</v>
      </c>
      <c r="K31" s="17" t="s">
        <v>34</v>
      </c>
      <c r="L31" s="17" t="s">
        <v>4</v>
      </c>
      <c r="M31" s="11" t="s">
        <v>43</v>
      </c>
      <c r="N31" s="17" t="s">
        <v>61</v>
      </c>
    </row>
    <row r="32" spans="3:14" ht="12.75">
      <c r="C32" s="62" t="s">
        <v>31</v>
      </c>
      <c r="D32" s="63"/>
      <c r="E32" s="63"/>
      <c r="F32" s="63"/>
      <c r="G32" s="64"/>
      <c r="H32" s="9">
        <f>$N$21</f>
        <v>309.92994999999996</v>
      </c>
      <c r="I32" s="9">
        <f>$N$22</f>
        <v>31.518299999999996</v>
      </c>
      <c r="J32" s="9">
        <f>$N$20</f>
        <v>7.974129899999999</v>
      </c>
      <c r="K32" s="9">
        <f>$F$19</f>
        <v>133.95277499999997</v>
      </c>
      <c r="L32" s="9">
        <f>(H32+I32+J32+K32)</f>
        <v>483.3751548999999</v>
      </c>
      <c r="M32" s="9">
        <f>$F$20</f>
        <v>78.79575</v>
      </c>
      <c r="N32" s="9">
        <f>(L32-M32)</f>
        <v>404.57940489999993</v>
      </c>
    </row>
    <row r="34" spans="3:13" ht="12.75">
      <c r="C34" s="53">
        <v>2011</v>
      </c>
      <c r="D34" s="53"/>
      <c r="E34" s="51" t="s">
        <v>44</v>
      </c>
      <c r="F34" s="51"/>
      <c r="G34" s="51"/>
      <c r="H34" s="51"/>
      <c r="I34" s="51"/>
      <c r="J34" s="51"/>
      <c r="K34" s="51"/>
      <c r="L34" s="51"/>
      <c r="M34" s="52"/>
    </row>
    <row r="35" spans="3:13" ht="12.75">
      <c r="C35" s="20" t="s">
        <v>35</v>
      </c>
      <c r="D35" s="49">
        <v>0</v>
      </c>
      <c r="E35" s="49"/>
      <c r="F35" s="21" t="s">
        <v>36</v>
      </c>
      <c r="G35" s="48" t="s">
        <v>37</v>
      </c>
      <c r="H35" s="48"/>
      <c r="I35" s="21" t="s">
        <v>38</v>
      </c>
      <c r="J35" s="46">
        <v>10700</v>
      </c>
      <c r="K35" s="46"/>
      <c r="L35" s="47">
        <v>0.15</v>
      </c>
      <c r="M35" s="47"/>
    </row>
    <row r="36" spans="3:13" ht="12.75">
      <c r="C36" s="20" t="s">
        <v>39</v>
      </c>
      <c r="D36" s="49">
        <f>$J$35</f>
        <v>10700</v>
      </c>
      <c r="E36" s="49"/>
      <c r="F36" s="21" t="s">
        <v>36</v>
      </c>
      <c r="G36" s="48" t="s">
        <v>37</v>
      </c>
      <c r="H36" s="48"/>
      <c r="I36" s="21" t="s">
        <v>38</v>
      </c>
      <c r="J36" s="46">
        <v>26000</v>
      </c>
      <c r="K36" s="46"/>
      <c r="L36" s="47">
        <v>0.2</v>
      </c>
      <c r="M36" s="47"/>
    </row>
    <row r="37" spans="3:13" ht="12.75">
      <c r="C37" s="20" t="s">
        <v>40</v>
      </c>
      <c r="D37" s="49">
        <f>$J$36</f>
        <v>26000</v>
      </c>
      <c r="E37" s="49"/>
      <c r="F37" s="21" t="s">
        <v>36</v>
      </c>
      <c r="G37" s="48" t="s">
        <v>37</v>
      </c>
      <c r="H37" s="48"/>
      <c r="I37" s="21" t="s">
        <v>38</v>
      </c>
      <c r="J37" s="46">
        <v>94000</v>
      </c>
      <c r="K37" s="46"/>
      <c r="L37" s="47">
        <v>0.27</v>
      </c>
      <c r="M37" s="47"/>
    </row>
    <row r="38" spans="3:13" ht="12.75">
      <c r="C38" s="20" t="s">
        <v>41</v>
      </c>
      <c r="D38" s="49">
        <f>$J$37</f>
        <v>94000</v>
      </c>
      <c r="E38" s="49"/>
      <c r="F38" s="21" t="s">
        <v>36</v>
      </c>
      <c r="G38" s="48" t="s">
        <v>37</v>
      </c>
      <c r="H38" s="48"/>
      <c r="I38" s="21" t="s">
        <v>38</v>
      </c>
      <c r="J38" s="46"/>
      <c r="K38" s="46"/>
      <c r="L38" s="47">
        <v>0.35</v>
      </c>
      <c r="M38" s="47"/>
    </row>
    <row r="40" spans="1:15" ht="12.75">
      <c r="A40" s="24" t="s">
        <v>46</v>
      </c>
      <c r="B40" s="33" t="s">
        <v>48</v>
      </c>
      <c r="C40" s="33"/>
      <c r="D40" s="33"/>
      <c r="E40" s="33"/>
      <c r="F40" s="33"/>
      <c r="G40" s="33"/>
      <c r="H40" s="33"/>
      <c r="I40" s="33" t="s">
        <v>50</v>
      </c>
      <c r="J40" s="33"/>
      <c r="K40" s="33"/>
      <c r="L40" s="33"/>
      <c r="M40" s="33"/>
      <c r="N40" s="33"/>
      <c r="O40" s="33"/>
    </row>
    <row r="41" spans="2:15" ht="12.75">
      <c r="B41" s="33" t="s">
        <v>47</v>
      </c>
      <c r="C41" s="33"/>
      <c r="D41" s="33"/>
      <c r="E41" s="33"/>
      <c r="F41" s="33"/>
      <c r="G41" s="33"/>
      <c r="H41" s="33"/>
      <c r="I41" s="30" t="s">
        <v>52</v>
      </c>
      <c r="J41" s="30"/>
      <c r="K41" s="30"/>
      <c r="L41" s="30"/>
      <c r="M41" s="30"/>
      <c r="N41" s="79" t="s">
        <v>53</v>
      </c>
      <c r="O41" s="79"/>
    </row>
    <row r="42" spans="2:15" ht="12.75">
      <c r="B42" s="33" t="s">
        <v>49</v>
      </c>
      <c r="C42" s="33"/>
      <c r="D42" s="33"/>
      <c r="E42" s="33"/>
      <c r="F42" s="33"/>
      <c r="G42" s="33"/>
      <c r="H42" s="33"/>
      <c r="I42" s="76" t="s">
        <v>51</v>
      </c>
      <c r="J42" s="77"/>
      <c r="K42" s="77"/>
      <c r="L42" s="77"/>
      <c r="M42" s="77"/>
      <c r="N42" s="77"/>
      <c r="O42" s="78"/>
    </row>
  </sheetData>
  <sheetProtection password="CC69" sheet="1" objects="1" scenarios="1" formatCells="0" selectLockedCells="1"/>
  <mergeCells count="123">
    <mergeCell ref="K3:L3"/>
    <mergeCell ref="E15:F15"/>
    <mergeCell ref="G15:H15"/>
    <mergeCell ref="B23:E23"/>
    <mergeCell ref="B11:C11"/>
    <mergeCell ref="C13:D13"/>
    <mergeCell ref="C6:D6"/>
    <mergeCell ref="E6:F6"/>
    <mergeCell ref="E13:F13"/>
    <mergeCell ref="E9:F9"/>
    <mergeCell ref="B1:N1"/>
    <mergeCell ref="I2:J2"/>
    <mergeCell ref="I3:J3"/>
    <mergeCell ref="I4:J4"/>
    <mergeCell ref="M2:N2"/>
    <mergeCell ref="M3:N3"/>
    <mergeCell ref="M4:N4"/>
    <mergeCell ref="E4:F4"/>
    <mergeCell ref="K2:L2"/>
    <mergeCell ref="G3:H3"/>
    <mergeCell ref="M6:N6"/>
    <mergeCell ref="K15:L15"/>
    <mergeCell ref="M15:N15"/>
    <mergeCell ref="B24:E24"/>
    <mergeCell ref="F24:G24"/>
    <mergeCell ref="I15:J15"/>
    <mergeCell ref="C14:D14"/>
    <mergeCell ref="E14:F14"/>
    <mergeCell ref="G14:H14"/>
    <mergeCell ref="C15:D15"/>
    <mergeCell ref="B41:H41"/>
    <mergeCell ref="B42:H42"/>
    <mergeCell ref="I40:O40"/>
    <mergeCell ref="I42:O42"/>
    <mergeCell ref="N41:O41"/>
    <mergeCell ref="B40:H40"/>
    <mergeCell ref="E10:F10"/>
    <mergeCell ref="E11:F11"/>
    <mergeCell ref="G4:H4"/>
    <mergeCell ref="K4:L4"/>
    <mergeCell ref="I6:J6"/>
    <mergeCell ref="H11:J11"/>
    <mergeCell ref="H9:J9"/>
    <mergeCell ref="H10:J10"/>
    <mergeCell ref="K6:L6"/>
    <mergeCell ref="G6:H6"/>
    <mergeCell ref="M14:N14"/>
    <mergeCell ref="G13:H13"/>
    <mergeCell ref="I13:J13"/>
    <mergeCell ref="K13:L13"/>
    <mergeCell ref="M13:N13"/>
    <mergeCell ref="K14:L14"/>
    <mergeCell ref="I14:J14"/>
    <mergeCell ref="G2:H2"/>
    <mergeCell ref="B26:E26"/>
    <mergeCell ref="B18:E18"/>
    <mergeCell ref="C2:D2"/>
    <mergeCell ref="C3:D3"/>
    <mergeCell ref="C4:D4"/>
    <mergeCell ref="E2:F2"/>
    <mergeCell ref="E3:F3"/>
    <mergeCell ref="B22:E22"/>
    <mergeCell ref="F25:G25"/>
    <mergeCell ref="F28:G28"/>
    <mergeCell ref="B19:E19"/>
    <mergeCell ref="B20:E20"/>
    <mergeCell ref="B21:E21"/>
    <mergeCell ref="F22:G22"/>
    <mergeCell ref="F23:G23"/>
    <mergeCell ref="F26:G26"/>
    <mergeCell ref="F27:G27"/>
    <mergeCell ref="F18:G18"/>
    <mergeCell ref="F19:G19"/>
    <mergeCell ref="F20:G20"/>
    <mergeCell ref="F21:G21"/>
    <mergeCell ref="B29:E29"/>
    <mergeCell ref="B27:E27"/>
    <mergeCell ref="B28:E28"/>
    <mergeCell ref="B25:E25"/>
    <mergeCell ref="I18:J18"/>
    <mergeCell ref="I19:J19"/>
    <mergeCell ref="I20:J20"/>
    <mergeCell ref="I21:J21"/>
    <mergeCell ref="I22:J22"/>
    <mergeCell ref="I23:J23"/>
    <mergeCell ref="I24:J24"/>
    <mergeCell ref="I26:J26"/>
    <mergeCell ref="I25:J25"/>
    <mergeCell ref="L18:M18"/>
    <mergeCell ref="L19:M19"/>
    <mergeCell ref="L20:M20"/>
    <mergeCell ref="L21:M21"/>
    <mergeCell ref="L22:M22"/>
    <mergeCell ref="L23:M23"/>
    <mergeCell ref="L24:M24"/>
    <mergeCell ref="L26:M26"/>
    <mergeCell ref="L25:M25"/>
    <mergeCell ref="D36:E36"/>
    <mergeCell ref="G35:H35"/>
    <mergeCell ref="J35:K35"/>
    <mergeCell ref="L27:M27"/>
    <mergeCell ref="L28:M28"/>
    <mergeCell ref="I27:J27"/>
    <mergeCell ref="I28:J28"/>
    <mergeCell ref="F29:G29"/>
    <mergeCell ref="C32:G32"/>
    <mergeCell ref="J36:K36"/>
    <mergeCell ref="G38:H38"/>
    <mergeCell ref="D37:E37"/>
    <mergeCell ref="D38:E38"/>
    <mergeCell ref="B8:L8"/>
    <mergeCell ref="E34:M34"/>
    <mergeCell ref="C34:D34"/>
    <mergeCell ref="G37:H37"/>
    <mergeCell ref="M8:N8"/>
    <mergeCell ref="G36:H36"/>
    <mergeCell ref="D35:E35"/>
    <mergeCell ref="J37:K37"/>
    <mergeCell ref="J38:K38"/>
    <mergeCell ref="L35:M35"/>
    <mergeCell ref="L36:M36"/>
    <mergeCell ref="L37:M37"/>
    <mergeCell ref="L38:M3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muhasebe</cp:lastModifiedBy>
  <cp:lastPrinted>2010-02-01T09:13:19Z</cp:lastPrinted>
  <dcterms:created xsi:type="dcterms:W3CDTF">1999-05-26T11:21:22Z</dcterms:created>
  <dcterms:modified xsi:type="dcterms:W3CDTF">2014-01-02T07:01:03Z</dcterms:modified>
  <cp:category/>
  <cp:version/>
  <cp:contentType/>
  <cp:contentStatus/>
</cp:coreProperties>
</file>